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z42135\Desktop\"/>
    </mc:Choice>
  </mc:AlternateContent>
  <bookViews>
    <workbookView xWindow="480" yWindow="30" windowWidth="16290" windowHeight="87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25" i="1" l="1"/>
  <c r="M25" i="1" s="1"/>
  <c r="N25" i="1" s="1"/>
  <c r="L19" i="1" l="1"/>
  <c r="L22" i="1" l="1"/>
  <c r="M22" i="1" s="1"/>
  <c r="I22" i="1" l="1"/>
  <c r="I19" i="1"/>
  <c r="B8" i="1"/>
  <c r="B25" i="1"/>
  <c r="B26" i="1" s="1"/>
  <c r="B10" i="1" l="1"/>
  <c r="B9" i="1"/>
  <c r="I25" i="1"/>
  <c r="I7" i="1"/>
  <c r="B17" i="1" l="1"/>
  <c r="I4" i="1"/>
</calcChain>
</file>

<file path=xl/sharedStrings.xml><?xml version="1.0" encoding="utf-8"?>
<sst xmlns="http://schemas.openxmlformats.org/spreadsheetml/2006/main" count="93" uniqueCount="75">
  <si>
    <t>muB</t>
  </si>
  <si>
    <t>emu</t>
  </si>
  <si>
    <t>Umb/Atom =</t>
  </si>
  <si>
    <t>amps/meter</t>
  </si>
  <si>
    <t>Ni N=</t>
  </si>
  <si>
    <t>Ni m=</t>
  </si>
  <si>
    <t>Example</t>
  </si>
  <si>
    <t>mub/atom</t>
  </si>
  <si>
    <t>atom/A^3</t>
  </si>
  <si>
    <t>Co N=</t>
  </si>
  <si>
    <t>Co m=</t>
  </si>
  <si>
    <t>Fe N=</t>
  </si>
  <si>
    <t>Fe m=</t>
  </si>
  <si>
    <t>m^3</t>
  </si>
  <si>
    <t>Fe Density</t>
  </si>
  <si>
    <t>Fe Atomic weight</t>
  </si>
  <si>
    <t>Fe Msat=</t>
  </si>
  <si>
    <t>Co Msat=</t>
  </si>
  <si>
    <t>Ni Msat=</t>
  </si>
  <si>
    <t xml:space="preserve">Fe Molar Vol </t>
  </si>
  <si>
    <t>Alternatively if you know the number of atoms in the unit cell</t>
  </si>
  <si>
    <t>by that number to get the number density.</t>
  </si>
  <si>
    <t xml:space="preserve">Fe (bcc) a=2.8665A </t>
  </si>
  <si>
    <t>2.8665^3 = 23.55365</t>
  </si>
  <si>
    <t>2/23.5536= 0.0849 atoms/A^3</t>
  </si>
  <si>
    <t>This can often be the only way for more complicated structures</t>
  </si>
  <si>
    <t>to calcualte N, as the density maynot be easily obtainable.</t>
  </si>
  <si>
    <t>Crystal lattice info can be found in CIF files online.</t>
  </si>
  <si>
    <t>Fe (bcc) has 2 atoms in the unit cell (see C Kittel chapter 1)</t>
  </si>
  <si>
    <t xml:space="preserve">and the lattice dimensions a, b  and c, then you can work out the </t>
  </si>
  <si>
    <t xml:space="preserve">unit cell volume and divde the number of atoms in the unit cell </t>
  </si>
  <si>
    <t>Atomic weight (u, relative atomic mass units)</t>
  </si>
  <si>
    <t>u</t>
  </si>
  <si>
    <t xml:space="preserve">Example </t>
  </si>
  <si>
    <t>SrTiO3</t>
  </si>
  <si>
    <t>is the formual unit verison of STO</t>
  </si>
  <si>
    <t>hence the atomic weight of one formual unit of STO is:</t>
  </si>
  <si>
    <t>1×87.62(Sr)+1×47.87(Ti)+3×16.00(O)=183.24u</t>
  </si>
  <si>
    <r>
      <rPr>
        <b/>
        <u/>
        <sz val="11"/>
        <color rgb="FFFF0000"/>
        <rFont val="Calibri"/>
        <family val="2"/>
        <scheme val="minor"/>
      </rPr>
      <t>Formula unit</t>
    </r>
    <r>
      <rPr>
        <b/>
        <sz val="11"/>
        <color theme="1"/>
        <rFont val="Calibri"/>
        <family val="2"/>
        <scheme val="minor"/>
      </rPr>
      <t xml:space="preserve"> is defined as :</t>
    </r>
  </si>
  <si>
    <t>"The lowest whole number ratio of ions represented in an ionic compound"</t>
  </si>
  <si>
    <t>Made by Christy Kinane</t>
  </si>
  <si>
    <r>
      <t>cm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</si>
  <si>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Angstrom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</si>
  <si>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emu/cm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</si>
  <si>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SLD  A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</si>
  <si>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</si>
  <si>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emu/cm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</si>
  <si>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atom/A</t>
    </r>
    <r>
      <rPr>
        <vertAlign val="superscript"/>
        <sz val="11"/>
        <color theme="1"/>
        <rFont val="Calibri"/>
        <family val="2"/>
        <scheme val="minor"/>
      </rPr>
      <t>3</t>
    </r>
  </si>
  <si>
    <r>
      <t>Atoms/A</t>
    </r>
    <r>
      <rPr>
        <vertAlign val="superscript"/>
        <sz val="11"/>
        <color theme="1"/>
        <rFont val="Calibri"/>
        <family val="2"/>
        <scheme val="minor"/>
      </rPr>
      <t>3</t>
    </r>
  </si>
  <si>
    <r>
      <t>g/cm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</si>
  <si>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 (emu/cm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</si>
  <si>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Number Density (N) in Atoms/Angstrom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</si>
  <si>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UmB/Atom to emu/cm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conversion</t>
    </r>
  </si>
  <si>
    <r>
      <t>BEWARE this is table is in units of Atoms/A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so for alloys the magnetic moment will be spread out over the total number of atoms in the unit cell. Not just the magnetic atoms</t>
    </r>
  </si>
  <si>
    <r>
      <t>emu/cm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= </t>
    </r>
  </si>
  <si>
    <r>
      <t>emu/cm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to Umb/Atom conversion</t>
    </r>
  </si>
  <si>
    <r>
      <t>Number Density Calculation (N) in Atoms/Angstrom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</si>
  <si>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Density g/cm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</si>
  <si>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Molar Volume (cm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</si>
  <si>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Number Density (N) in Atoms/Angstrom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</si>
  <si>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 (emu/cm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</si>
  <si>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 </t>
  </si>
  <si>
    <t>Number Density (N)</t>
  </si>
  <si>
    <t>written by C Kinane</t>
  </si>
  <si>
    <t>Discalimer</t>
  </si>
  <si>
    <t>May contain errors!</t>
  </si>
  <si>
    <t>Use at own risk!</t>
  </si>
  <si>
    <t>No excuse for not double checking stuff</t>
  </si>
  <si>
    <t>A/m =</t>
  </si>
  <si>
    <r>
      <t>mSLD (A</t>
    </r>
    <r>
      <rPr>
        <b/>
        <vertAlign val="superscript"/>
        <sz val="11"/>
        <color theme="1"/>
        <rFont val="Calibri"/>
        <family val="2"/>
        <scheme val="minor"/>
      </rPr>
      <t>-2</t>
    </r>
    <r>
      <rPr>
        <b/>
        <sz val="11"/>
        <color theme="1"/>
        <rFont val="Calibri"/>
        <family val="2"/>
        <scheme val="minor"/>
      </rPr>
      <t>)  =</t>
    </r>
  </si>
  <si>
    <r>
      <t>SLD A</t>
    </r>
    <r>
      <rPr>
        <vertAlign val="superscript"/>
        <sz val="11"/>
        <color theme="1"/>
        <rFont val="Calibri"/>
        <family val="2"/>
        <scheme val="minor"/>
      </rPr>
      <t>-2</t>
    </r>
  </si>
  <si>
    <t>Initally for Use with GenX software</t>
  </si>
  <si>
    <t xml:space="preserve">Mub/Atom (formula unit) </t>
  </si>
  <si>
    <t>Values from C Kittel</t>
  </si>
  <si>
    <t>kA/m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</si>
</sst>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E+00"/>
    <numFmt numFmtId="165" formatCode="0.0000"/>
    <numFmt numFmtId="166" formatCode="0.000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1" fontId="0" fillId="3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</xf>
    <xf numFmtId="0" fontId="1" fillId="2" borderId="7" xfId="0" applyFont="1" applyFill="1" applyBorder="1" applyProtection="1"/>
    <xf numFmtId="165" fontId="1" fillId="2" borderId="8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11" fontId="1" fillId="2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  <protection hidden="1"/>
    </xf>
    <xf numFmtId="164" fontId="1" fillId="2" borderId="2" xfId="0" applyNumberFormat="1" applyFont="1" applyFill="1" applyBorder="1" applyAlignment="1" applyProtection="1">
      <alignment horizontal="center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/>
    <xf numFmtId="0" fontId="0" fillId="0" borderId="0" xfId="0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7" xfId="0" applyFont="1" applyBorder="1"/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1" fillId="2" borderId="5" xfId="0" applyFont="1" applyFill="1" applyBorder="1" applyProtection="1"/>
    <xf numFmtId="2" fontId="1" fillId="2" borderId="6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2" fontId="1" fillId="2" borderId="2" xfId="0" applyNumberFormat="1" applyFont="1" applyFill="1" applyBorder="1" applyAlignment="1" applyProtection="1">
      <alignment horizontal="center"/>
    </xf>
    <xf numFmtId="166" fontId="0" fillId="3" borderId="7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workbookViewId="0">
      <selection activeCell="H15" sqref="H15"/>
    </sheetView>
  </sheetViews>
  <sheetFormatPr defaultRowHeight="15" x14ac:dyDescent="0.25"/>
  <cols>
    <col min="1" max="1" width="57.5703125" style="2" customWidth="1"/>
    <col min="2" max="2" width="11" style="2" bestFit="1" customWidth="1"/>
    <col min="3" max="3" width="9.140625" style="2"/>
    <col min="4" max="4" width="19.5703125" style="2" customWidth="1"/>
    <col min="5" max="5" width="9.140625" style="2"/>
    <col min="6" max="6" width="10.42578125" style="2" bestFit="1" customWidth="1"/>
    <col min="7" max="7" width="9.140625" style="2"/>
    <col min="8" max="8" width="13.140625" style="2" bestFit="1" customWidth="1"/>
    <col min="9" max="9" width="14.85546875" style="2" bestFit="1" customWidth="1"/>
    <col min="10" max="10" width="9.140625" style="2"/>
    <col min="11" max="11" width="12" style="2" bestFit="1" customWidth="1"/>
    <col min="12" max="12" width="12.7109375" style="2" bestFit="1" customWidth="1"/>
    <col min="13" max="13" width="12" style="2" bestFit="1" customWidth="1"/>
    <col min="14" max="16384" width="9.140625" style="2"/>
  </cols>
  <sheetData>
    <row r="1" spans="1:13" ht="17.25" x14ac:dyDescent="0.25">
      <c r="A1" s="2" t="s">
        <v>53</v>
      </c>
      <c r="J1" s="3"/>
      <c r="K1" s="3" t="s">
        <v>71</v>
      </c>
    </row>
    <row r="2" spans="1:13" ht="15.75" thickBot="1" x14ac:dyDescent="0.3">
      <c r="J2" s="3"/>
      <c r="K2" s="3"/>
    </row>
    <row r="3" spans="1:13" ht="17.25" x14ac:dyDescent="0.25">
      <c r="A3" s="4" t="s">
        <v>52</v>
      </c>
      <c r="B3" s="5"/>
      <c r="D3" s="4" t="s">
        <v>6</v>
      </c>
      <c r="E3" s="6"/>
      <c r="F3" s="7"/>
      <c r="H3" s="44" t="s">
        <v>41</v>
      </c>
      <c r="I3" s="44" t="s">
        <v>42</v>
      </c>
      <c r="M3" s="8"/>
    </row>
    <row r="4" spans="1:13" ht="18" thickBot="1" x14ac:dyDescent="0.3">
      <c r="A4" s="9"/>
      <c r="B4" s="10"/>
      <c r="D4" s="9" t="s">
        <v>4</v>
      </c>
      <c r="E4" s="11">
        <v>9.1399999999999995E-2</v>
      </c>
      <c r="F4" s="12" t="s">
        <v>47</v>
      </c>
      <c r="H4" s="13">
        <v>1</v>
      </c>
      <c r="I4" s="26">
        <f>H4*1E+24</f>
        <v>9.9999999999999998E+23</v>
      </c>
    </row>
    <row r="5" spans="1:13" ht="18" thickBot="1" x14ac:dyDescent="0.3">
      <c r="A5" s="9" t="s">
        <v>51</v>
      </c>
      <c r="B5" s="14">
        <v>9.0899999999999995E-2</v>
      </c>
      <c r="D5" s="9" t="s">
        <v>5</v>
      </c>
      <c r="E5" s="11">
        <v>0.6</v>
      </c>
      <c r="F5" s="12" t="s">
        <v>7</v>
      </c>
      <c r="H5" s="3"/>
      <c r="I5" s="3"/>
    </row>
    <row r="6" spans="1:13" ht="18" thickBot="1" x14ac:dyDescent="0.3">
      <c r="A6" s="9" t="s">
        <v>72</v>
      </c>
      <c r="B6" s="15">
        <v>1.8</v>
      </c>
      <c r="D6" s="16" t="s">
        <v>18</v>
      </c>
      <c r="E6" s="17">
        <v>508.59</v>
      </c>
      <c r="F6" s="18" t="s">
        <v>46</v>
      </c>
      <c r="H6" s="19" t="s">
        <v>13</v>
      </c>
      <c r="I6" s="44" t="s">
        <v>41</v>
      </c>
    </row>
    <row r="7" spans="1:13" ht="15.75" thickBot="1" x14ac:dyDescent="0.3">
      <c r="A7" s="9"/>
      <c r="B7" s="12"/>
      <c r="E7" s="3"/>
      <c r="F7" s="3"/>
      <c r="H7" s="20">
        <v>1.6E-15</v>
      </c>
      <c r="I7" s="27">
        <f>H7*1000000</f>
        <v>1.6000000000000001E-9</v>
      </c>
    </row>
    <row r="8" spans="1:13" ht="18" thickBot="1" x14ac:dyDescent="0.3">
      <c r="A8" s="23" t="s">
        <v>54</v>
      </c>
      <c r="B8" s="1">
        <f>B6*9.274E-21*B5*1E+24</f>
        <v>1517.4118799999999</v>
      </c>
      <c r="D8" s="4" t="s">
        <v>6</v>
      </c>
      <c r="E8" s="6"/>
      <c r="F8" s="7"/>
      <c r="H8" s="3"/>
      <c r="I8" s="3"/>
    </row>
    <row r="9" spans="1:13" ht="18" thickBot="1" x14ac:dyDescent="0.3">
      <c r="A9" s="50" t="s">
        <v>69</v>
      </c>
      <c r="B9" s="49">
        <f>B8*0.000000002853</f>
        <v>4.3291760936399999E-6</v>
      </c>
      <c r="D9" s="9" t="s">
        <v>9</v>
      </c>
      <c r="E9" s="11">
        <v>9.0899999999999995E-2</v>
      </c>
      <c r="F9" s="12" t="s">
        <v>8</v>
      </c>
      <c r="H9" s="3"/>
      <c r="I9" s="3"/>
    </row>
    <row r="10" spans="1:13" ht="15.75" thickBot="1" x14ac:dyDescent="0.3">
      <c r="A10" s="50" t="s">
        <v>68</v>
      </c>
      <c r="B10" s="49">
        <f>B8*1000</f>
        <v>1517411.88</v>
      </c>
      <c r="D10" s="9" t="s">
        <v>10</v>
      </c>
      <c r="E10" s="11">
        <v>1.8</v>
      </c>
      <c r="F10" s="12" t="s">
        <v>7</v>
      </c>
      <c r="G10" s="21"/>
    </row>
    <row r="11" spans="1:13" ht="18" thickBot="1" x14ac:dyDescent="0.3">
      <c r="D11" s="16" t="s">
        <v>17</v>
      </c>
      <c r="E11" s="17">
        <v>1517.4</v>
      </c>
      <c r="F11" s="18" t="s">
        <v>46</v>
      </c>
      <c r="G11" s="21"/>
    </row>
    <row r="12" spans="1:13" ht="18" thickBot="1" x14ac:dyDescent="0.3">
      <c r="A12" s="4" t="s">
        <v>55</v>
      </c>
      <c r="B12" s="5"/>
      <c r="E12" s="3"/>
      <c r="F12" s="3"/>
    </row>
    <row r="13" spans="1:13" ht="15.75" thickBot="1" x14ac:dyDescent="0.3">
      <c r="A13" s="9"/>
      <c r="B13" s="10"/>
      <c r="D13" s="4" t="s">
        <v>6</v>
      </c>
      <c r="E13" s="6"/>
      <c r="F13" s="7"/>
    </row>
    <row r="14" spans="1:13" ht="17.25" x14ac:dyDescent="0.25">
      <c r="A14" s="9" t="s">
        <v>51</v>
      </c>
      <c r="B14" s="14">
        <v>0.1137</v>
      </c>
      <c r="D14" s="9" t="s">
        <v>11</v>
      </c>
      <c r="E14" s="11">
        <v>8.4900000000000003E-2</v>
      </c>
      <c r="F14" s="12" t="s">
        <v>47</v>
      </c>
    </row>
    <row r="15" spans="1:13" ht="18" thickBot="1" x14ac:dyDescent="0.3">
      <c r="A15" s="9" t="s">
        <v>46</v>
      </c>
      <c r="B15" s="15">
        <v>445</v>
      </c>
      <c r="D15" s="9" t="s">
        <v>12</v>
      </c>
      <c r="E15" s="11">
        <v>2.2000000000000002</v>
      </c>
      <c r="F15" s="12" t="s">
        <v>7</v>
      </c>
    </row>
    <row r="16" spans="1:13" ht="18" thickBot="1" x14ac:dyDescent="0.3">
      <c r="A16" s="9"/>
      <c r="B16" s="10"/>
      <c r="D16" s="16" t="s">
        <v>16</v>
      </c>
      <c r="E16" s="17">
        <v>1732.2</v>
      </c>
      <c r="F16" s="18" t="s">
        <v>46</v>
      </c>
    </row>
    <row r="17" spans="1:14" ht="15.75" thickBot="1" x14ac:dyDescent="0.3">
      <c r="A17" s="23" t="s">
        <v>2</v>
      </c>
      <c r="B17" s="1">
        <f>((B15/1E+24)/9.274E-21)/B14</f>
        <v>0.42201943793080365</v>
      </c>
      <c r="D17" s="2" t="s">
        <v>73</v>
      </c>
      <c r="E17" s="3"/>
      <c r="F17" s="3"/>
    </row>
    <row r="18" spans="1:14" x14ac:dyDescent="0.25">
      <c r="E18" s="3"/>
      <c r="F18" s="3"/>
      <c r="H18" s="19" t="s">
        <v>0</v>
      </c>
      <c r="I18" s="44" t="s">
        <v>1</v>
      </c>
      <c r="K18" s="19" t="s">
        <v>1</v>
      </c>
      <c r="L18" s="47" t="s">
        <v>0</v>
      </c>
    </row>
    <row r="19" spans="1:14" ht="15.75" thickBot="1" x14ac:dyDescent="0.3">
      <c r="E19" s="3"/>
      <c r="F19" s="3"/>
      <c r="H19" s="22">
        <v>1</v>
      </c>
      <c r="I19" s="28">
        <f>H19*9.274E-21</f>
        <v>9.2740000000000001E-21</v>
      </c>
      <c r="K19" s="20">
        <v>9.2740000000000001E-21</v>
      </c>
      <c r="L19" s="28">
        <f>K19/9.274E-21</f>
        <v>1</v>
      </c>
    </row>
    <row r="20" spans="1:14" ht="18" thickBot="1" x14ac:dyDescent="0.3">
      <c r="A20" s="4" t="s">
        <v>56</v>
      </c>
      <c r="B20" s="5"/>
      <c r="D20" s="4" t="s">
        <v>6</v>
      </c>
      <c r="E20" s="6"/>
      <c r="F20" s="7"/>
      <c r="H20" s="3"/>
      <c r="I20" s="3"/>
    </row>
    <row r="21" spans="1:14" ht="18" thickBot="1" x14ac:dyDescent="0.3">
      <c r="A21" s="9"/>
      <c r="B21" s="10"/>
      <c r="D21" s="9" t="s">
        <v>14</v>
      </c>
      <c r="E21" s="11">
        <v>7.8739999999999997</v>
      </c>
      <c r="F21" s="12" t="s">
        <v>49</v>
      </c>
      <c r="H21" s="19" t="s">
        <v>46</v>
      </c>
      <c r="I21" s="44" t="s">
        <v>3</v>
      </c>
      <c r="K21" s="19" t="s">
        <v>3</v>
      </c>
      <c r="L21" s="44" t="s">
        <v>43</v>
      </c>
      <c r="M21" s="52" t="s">
        <v>70</v>
      </c>
    </row>
    <row r="22" spans="1:14" ht="18" thickBot="1" x14ac:dyDescent="0.3">
      <c r="A22" s="9" t="s">
        <v>57</v>
      </c>
      <c r="B22" s="14">
        <v>7.8739999999999997</v>
      </c>
      <c r="D22" s="9" t="s">
        <v>15</v>
      </c>
      <c r="E22" s="11">
        <v>55.844999999999999</v>
      </c>
      <c r="F22" s="12" t="s">
        <v>32</v>
      </c>
      <c r="H22" s="22">
        <v>70.099999999999994</v>
      </c>
      <c r="I22" s="26">
        <f>H22*1000</f>
        <v>70100</v>
      </c>
      <c r="K22" s="22">
        <v>350508.23690000002</v>
      </c>
      <c r="L22" s="26">
        <f>K22*0.001</f>
        <v>350.50823690000004</v>
      </c>
      <c r="M22" s="53">
        <f>0.001*0.000002853*L22</f>
        <v>9.999999998757002E-7</v>
      </c>
    </row>
    <row r="23" spans="1:14" ht="18" thickBot="1" x14ac:dyDescent="0.3">
      <c r="A23" s="9" t="s">
        <v>31</v>
      </c>
      <c r="B23" s="15">
        <v>55.844999999999999</v>
      </c>
      <c r="D23" s="9" t="s">
        <v>19</v>
      </c>
      <c r="E23" s="11">
        <v>7.09</v>
      </c>
      <c r="F23" s="12" t="s">
        <v>45</v>
      </c>
      <c r="H23" s="3"/>
      <c r="I23" s="3"/>
    </row>
    <row r="24" spans="1:14" ht="18" thickBot="1" x14ac:dyDescent="0.3">
      <c r="A24" s="9"/>
      <c r="B24" s="10"/>
      <c r="D24" s="16" t="s">
        <v>62</v>
      </c>
      <c r="E24" s="17">
        <v>8.4900000000000003E-2</v>
      </c>
      <c r="F24" s="18" t="s">
        <v>48</v>
      </c>
      <c r="H24" s="19" t="s">
        <v>50</v>
      </c>
      <c r="I24" s="44" t="s">
        <v>44</v>
      </c>
      <c r="K24" s="44" t="s">
        <v>44</v>
      </c>
      <c r="L24" s="48" t="s">
        <v>60</v>
      </c>
      <c r="M24" s="48" t="s">
        <v>3</v>
      </c>
      <c r="N24" s="48" t="s">
        <v>74</v>
      </c>
    </row>
    <row r="25" spans="1:14" ht="18" thickBot="1" x14ac:dyDescent="0.3">
      <c r="A25" s="42" t="s">
        <v>58</v>
      </c>
      <c r="B25" s="43">
        <f>B23/B22</f>
        <v>7.0923291846583698</v>
      </c>
      <c r="H25" s="22">
        <v>1</v>
      </c>
      <c r="I25" s="29">
        <f>H25*0.001*0.000002853</f>
        <v>2.853E-9</v>
      </c>
      <c r="K25" s="46">
        <v>1.2699999999999999E-6</v>
      </c>
      <c r="L25" s="45">
        <f>K25/(0.001*0.000002853)</f>
        <v>445.14546091833154</v>
      </c>
      <c r="M25" s="51">
        <f>L25*1000</f>
        <v>445145.46091833152</v>
      </c>
      <c r="N25" s="54">
        <f>M25/1000</f>
        <v>445.14546091833154</v>
      </c>
    </row>
    <row r="26" spans="1:14" ht="18" thickBot="1" x14ac:dyDescent="0.3">
      <c r="A26" s="24" t="s">
        <v>59</v>
      </c>
      <c r="B26" s="25">
        <f>(6.0221413E+23/B25)/1E+24</f>
        <v>8.4910628697645263E-2</v>
      </c>
      <c r="K26" s="2" t="s">
        <v>61</v>
      </c>
    </row>
    <row r="27" spans="1:14" ht="15.75" thickBot="1" x14ac:dyDescent="0.3"/>
    <row r="28" spans="1:14" x14ac:dyDescent="0.25">
      <c r="A28" s="33" t="s">
        <v>20</v>
      </c>
      <c r="D28" s="4" t="s">
        <v>38</v>
      </c>
      <c r="E28" s="35"/>
      <c r="F28" s="35"/>
      <c r="G28" s="35"/>
      <c r="H28" s="35"/>
      <c r="I28" s="5"/>
    </row>
    <row r="29" spans="1:14" x14ac:dyDescent="0.25">
      <c r="A29" s="34" t="s">
        <v>29</v>
      </c>
      <c r="D29" s="36" t="s">
        <v>39</v>
      </c>
      <c r="E29" s="37"/>
      <c r="F29" s="37"/>
      <c r="G29" s="37"/>
      <c r="H29" s="37"/>
      <c r="I29" s="10"/>
    </row>
    <row r="30" spans="1:14" x14ac:dyDescent="0.25">
      <c r="A30" s="34" t="s">
        <v>30</v>
      </c>
      <c r="D30" s="38" t="s">
        <v>33</v>
      </c>
      <c r="E30" s="37"/>
      <c r="F30" s="37"/>
      <c r="G30" s="37"/>
      <c r="H30" s="37"/>
      <c r="I30" s="10"/>
    </row>
    <row r="31" spans="1:14" x14ac:dyDescent="0.25">
      <c r="A31" s="34" t="s">
        <v>21</v>
      </c>
      <c r="D31" s="9" t="s">
        <v>34</v>
      </c>
      <c r="E31" s="37" t="s">
        <v>35</v>
      </c>
      <c r="F31" s="37"/>
      <c r="G31" s="37"/>
      <c r="H31" s="37"/>
      <c r="I31" s="10"/>
    </row>
    <row r="32" spans="1:14" x14ac:dyDescent="0.25">
      <c r="A32" s="34" t="s">
        <v>25</v>
      </c>
      <c r="D32" s="9" t="s">
        <v>36</v>
      </c>
      <c r="E32" s="37"/>
      <c r="F32" s="37"/>
      <c r="G32" s="37"/>
      <c r="H32" s="37"/>
      <c r="I32" s="10"/>
    </row>
    <row r="33" spans="1:9" ht="15.75" thickBot="1" x14ac:dyDescent="0.3">
      <c r="A33" s="34" t="s">
        <v>26</v>
      </c>
      <c r="D33" s="39" t="s">
        <v>37</v>
      </c>
      <c r="E33" s="40"/>
      <c r="F33" s="40"/>
      <c r="G33" s="40"/>
      <c r="H33" s="40"/>
      <c r="I33" s="41"/>
    </row>
    <row r="34" spans="1:9" x14ac:dyDescent="0.25">
      <c r="A34" s="34" t="s">
        <v>27</v>
      </c>
    </row>
    <row r="35" spans="1:9" ht="15.75" thickBot="1" x14ac:dyDescent="0.3">
      <c r="A35" s="31"/>
    </row>
    <row r="36" spans="1:9" x14ac:dyDescent="0.25">
      <c r="A36" s="32" t="s">
        <v>6</v>
      </c>
    </row>
    <row r="37" spans="1:9" x14ac:dyDescent="0.25">
      <c r="A37" s="30" t="s">
        <v>28</v>
      </c>
    </row>
    <row r="38" spans="1:9" x14ac:dyDescent="0.25">
      <c r="A38" s="30" t="s">
        <v>22</v>
      </c>
    </row>
    <row r="39" spans="1:9" x14ac:dyDescent="0.25">
      <c r="A39" s="30" t="s">
        <v>23</v>
      </c>
    </row>
    <row r="40" spans="1:9" ht="15.75" thickBot="1" x14ac:dyDescent="0.3">
      <c r="A40" s="31" t="s">
        <v>24</v>
      </c>
    </row>
    <row r="42" spans="1:9" x14ac:dyDescent="0.25">
      <c r="D42" s="2" t="s">
        <v>63</v>
      </c>
    </row>
    <row r="43" spans="1:9" x14ac:dyDescent="0.25">
      <c r="D43" s="2" t="s">
        <v>64</v>
      </c>
    </row>
    <row r="44" spans="1:9" x14ac:dyDescent="0.25">
      <c r="D44" s="2" t="s">
        <v>65</v>
      </c>
    </row>
    <row r="45" spans="1:9" x14ac:dyDescent="0.25">
      <c r="D45" s="2" t="s">
        <v>66</v>
      </c>
    </row>
    <row r="46" spans="1:9" x14ac:dyDescent="0.25">
      <c r="D46" s="2" t="s">
        <v>67</v>
      </c>
    </row>
    <row r="100" spans="11:11" x14ac:dyDescent="0.25">
      <c r="K100" s="2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16118884061409A8172CAEBEBAB30" ma:contentTypeVersion="11" ma:contentTypeDescription="Create a new document." ma:contentTypeScope="" ma:versionID="62547f34ba474a7509439d6e0cf76055">
  <xsd:schema xmlns:xsd="http://www.w3.org/2001/XMLSchema" xmlns:xs="http://www.w3.org/2001/XMLSchema" xmlns:p="http://schemas.microsoft.com/office/2006/metadata/properties" xmlns:ns2="67553a01-73ff-45bf-a453-d18e23e838ef" xmlns:ns3="3471c19d-26d3-4c29-b9d1-86e600d3517f" targetNamespace="http://schemas.microsoft.com/office/2006/metadata/properties" ma:root="true" ma:fieldsID="4c4a5145bcf8341ca8cb27bfe7a3518f" ns2:_="" ns3:_="">
    <xsd:import namespace="67553a01-73ff-45bf-a453-d18e23e838ef"/>
    <xsd:import namespace="3471c19d-26d3-4c29-b9d1-86e600d351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53a01-73ff-45bf-a453-d18e23e838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1c19d-26d3-4c29-b9d1-86e600d351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B8F47E-2E56-4D5B-8BC1-0DA3AF33E660}"/>
</file>

<file path=customXml/itemProps2.xml><?xml version="1.0" encoding="utf-8"?>
<ds:datastoreItem xmlns:ds="http://schemas.openxmlformats.org/officeDocument/2006/customXml" ds:itemID="{847EB121-54FC-43D8-AF59-4B75BAF811EF}"/>
</file>

<file path=customXml/itemProps3.xml><?xml version="1.0" encoding="utf-8"?>
<ds:datastoreItem xmlns:ds="http://schemas.openxmlformats.org/officeDocument/2006/customXml" ds:itemID="{68B7157F-B9D6-4F09-9061-C14254E79C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Kinane, Christy (STFC,RAL,ISIS)</dc:creator>
  <cp:lastModifiedBy>Kinane, Christy (STFC,RAL,ISIS)</cp:lastModifiedBy>
  <dcterms:created xsi:type="dcterms:W3CDTF">2018-08-13T16:04:47Z</dcterms:created>
  <dcterms:modified xsi:type="dcterms:W3CDTF">2021-09-27T15:25:52Z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0x01010016A16118884061409A8172CAEBEBAB30</vt:lpwstr>
  </property>
</Properties>
</file>